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ntabilidad" sheetId="1" state="visible" r:id="rId3"/>
    <sheet name="Cómo usarl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<sst xmlns="http://schemas.openxmlformats.org/spreadsheetml/2006/main" count="94" uniqueCount="94">
  <si>
    <t xml:space="preserve">HOJA DE RENTABILIDAD INMOBILIARIA</t>
  </si>
  <si>
    <t xml:space="preserve">Dotoku Homes · José Antonio Ramos · dotokuhomes.com</t>
  </si>
  <si>
    <t xml:space="preserve">Rellena solo las casillas amarillas. Todo lo demás se calcula solo.</t>
  </si>
  <si>
    <t xml:space="preserve">1 · LA COMPRA</t>
  </si>
  <si>
    <t xml:space="preserve">Precio de compra</t>
  </si>
  <si>
    <t xml:space="preserve">El precio de escritura, sin gastos.</t>
  </si>
  <si>
    <t xml:space="preserve">Impuesto de la compra (ITP o IVA)</t>
  </si>
  <si>
    <t xml:space="preserve">% de tu comunidad (aquí: Castilla y León, 8 %). Ver calculadora en dotokuhomes.com</t>
  </si>
  <si>
    <t xml:space="preserve">   → Importe del impuesto</t>
  </si>
  <si>
    <t xml:space="preserve">Notaría</t>
  </si>
  <si>
    <t xml:space="preserve">Estimación media: 600–1.400 €.</t>
  </si>
  <si>
    <t xml:space="preserve">Registro de la Propiedad</t>
  </si>
  <si>
    <t xml:space="preserve">Estimación media: 400–900 €.</t>
  </si>
  <si>
    <t xml:space="preserve">Gestoría</t>
  </si>
  <si>
    <t xml:space="preserve">Habitual si compras con hipoteca.</t>
  </si>
  <si>
    <t xml:space="preserve">Tasación</t>
  </si>
  <si>
    <t xml:space="preserve">La exige el banco para conceder la hipoteca.</t>
  </si>
  <si>
    <t xml:space="preserve">Reforma, mobiliario y puesta a punto</t>
  </si>
  <si>
    <t xml:space="preserve">Presupuesta un 20 % de margen sobre lo que te digan.</t>
  </si>
  <si>
    <t xml:space="preserve">INVERSIÓN TOTAL</t>
  </si>
  <si>
    <t xml:space="preserve">Todo lo que cuesta poner el piso en el mercado.</t>
  </si>
  <si>
    <t xml:space="preserve">2 · LA FINANCIACIÓN</t>
  </si>
  <si>
    <t xml:space="preserve">Entrada aportada (sobre el precio)</t>
  </si>
  <si>
    <t xml:space="preserve">Lo habitual es un 20 %.</t>
  </si>
  <si>
    <t xml:space="preserve">   → Capital financiado por el banco</t>
  </si>
  <si>
    <t xml:space="preserve">Tipo de interés anual (TIN)</t>
  </si>
  <si>
    <t xml:space="preserve">Euríbor de agosto de 2026 ≈ 2,95 %.</t>
  </si>
  <si>
    <t xml:space="preserve">Plazo de la hipoteca</t>
  </si>
  <si>
    <t xml:space="preserve">   → Cuota mensual de la hipoteca</t>
  </si>
  <si>
    <t xml:space="preserve">   → Coste anual de la hipoteca</t>
  </si>
  <si>
    <t xml:space="preserve">CAPITAL PROPIO QUE PONES TÚ</t>
  </si>
  <si>
    <t xml:space="preserve">Entrada + impuestos + gastos + reforma. Este es tu dinero real en juego.</t>
  </si>
  <si>
    <t xml:space="preserve">3 · LOS INGRESOS</t>
  </si>
  <si>
    <t xml:space="preserve">Alquiler mensual</t>
  </si>
  <si>
    <t xml:space="preserve">Sé conservador: mira lo que se alquila DE VERDAD en tu calle.</t>
  </si>
  <si>
    <t xml:space="preserve">Meses alquilado al año</t>
  </si>
  <si>
    <t xml:space="preserve">11 meses = un mes de vacío al año. Realista.</t>
  </si>
  <si>
    <t xml:space="preserve">INGRESO ANUAL</t>
  </si>
  <si>
    <t xml:space="preserve">4 · LOS GASTOS ANUALES</t>
  </si>
  <si>
    <t xml:space="preserve">IBI</t>
  </si>
  <si>
    <t xml:space="preserve">Comunidad de propietarios (al año)</t>
  </si>
  <si>
    <t xml:space="preserve">Seguro de hogar</t>
  </si>
  <si>
    <t xml:space="preserve">Seguro de impago de alquiler</t>
  </si>
  <si>
    <t xml:space="preserve">Opcional. Pon 0 si no lo contratas.</t>
  </si>
  <si>
    <t xml:space="preserve">Tasa de basuras y otros municipales</t>
  </si>
  <si>
    <t xml:space="preserve">Mantenimiento y averías (% del ingreso)</t>
  </si>
  <si>
    <t xml:space="preserve">Regla prudente: 5 % del alquiler anual.</t>
  </si>
  <si>
    <t xml:space="preserve">   → Mantenimiento estimado</t>
  </si>
  <si>
    <t xml:space="preserve">Gestión / administración (% del ingreso)</t>
  </si>
  <si>
    <t xml:space="preserve">0 % si lo gestionas tú; 5–8 % si lo lleva una agencia.</t>
  </si>
  <si>
    <t xml:space="preserve">   → Gestión estimada</t>
  </si>
  <si>
    <t xml:space="preserve">IRPF estimado sobre el alquiler</t>
  </si>
  <si>
    <t xml:space="preserve">Consulta a tu asesor fiscal: depende de tu tipo marginal y deducciones.</t>
  </si>
  <si>
    <t xml:space="preserve">GASTOS ANUALES TOTALES</t>
  </si>
  <si>
    <t xml:space="preserve">5 · TUS NÚMEROS</t>
  </si>
  <si>
    <t xml:space="preserve">Rentabilidad BRUTA</t>
  </si>
  <si>
    <t xml:space="preserve">Ingreso anual ÷ inversión total. Es la que anuncian los portales.</t>
  </si>
  <si>
    <t xml:space="preserve">Rentabilidad NETA</t>
  </si>
  <si>
    <t xml:space="preserve">Descontando todos los gastos. ESTE es tu número de verdad.</t>
  </si>
  <si>
    <t xml:space="preserve">Cash-flow ANUAL (después de hipoteca)</t>
  </si>
  <si>
    <t xml:space="preserve">Lo que te queda en el bolsillo cada año. Si es negativo, pones dinero cada mes.</t>
  </si>
  <si>
    <t xml:space="preserve">Cash-flow MENSUAL</t>
  </si>
  <si>
    <t xml:space="preserve">Rentabilidad sobre TU capital (ROCE)</t>
  </si>
  <si>
    <t xml:space="preserve">Cash-flow anual ÷ capital propio. Mide el efecto de la financiación.</t>
  </si>
  <si>
    <t xml:space="preserve">Años para recuperar tu capital propio</t>
  </si>
  <si>
    <t xml:space="preserve">Solo con el cash-flow. No incluye la amortización del capital de la hipoteca ni la posible revalorización del inmueble.</t>
  </si>
  <si>
    <t xml:space="preserve">Esfuerzo: cuota ÷ alquiler mensual</t>
  </si>
  <si>
    <t xml:space="preserve">Por encima del 80 % el margen es muy fino ante cualquier imprevisto.</t>
  </si>
  <si>
    <t xml:space="preserve">Estimaciones orientativas. No constituyen recomendación de inversión ni asesoramiento financiero, fiscal o jurídico.</t>
  </si>
  <si>
    <t xml:space="preserve">HOJA DE RENTABILIDAD INMOBILIARIA — cómo usarla</t>
  </si>
  <si>
    <t xml:space="preserve">LEYENDA DE COLORES</t>
  </si>
  <si>
    <t xml:space="preserve">• Casillas AMARILLAS con texto azul → son TUS datos. Son las únicas que debes tocar.</t>
  </si>
  <si>
    <t xml:space="preserve">• Casillas blancas con texto negro → cálculos automáticos. No las edites.</t>
  </si>
  <si>
    <t xml:space="preserve">• Casillas VERDES → los resultados clave de la operación.</t>
  </si>
  <si>
    <t xml:space="preserve">PASO A PASO</t>
  </si>
  <si>
    <t xml:space="preserve">1. Bloque 1 (LA COMPRA): pon el precio y el % de impuesto de tu comunidad autónoma.</t>
  </si>
  <si>
    <t xml:space="preserve">   Puedes consultarlo en la calculadora de gastos de dotokuhomes.com.</t>
  </si>
  <si>
    <t xml:space="preserve">2. Bloque 2 (LA FINANCIACIÓN): entrada, tipo de interés y plazo. La cuota se calcula sola.</t>
  </si>
  <si>
    <t xml:space="preserve">3. Bloque 3 (LOS INGRESOS): alquiler mensual REAL de tu zona y meses ocupado al año.</t>
  </si>
  <si>
    <t xml:space="preserve">4. Bloque 4 (LOS GASTOS): recorre la lista sin saltarte ninguno. Aquí es donde se pierde el dinero.</t>
  </si>
  <si>
    <t xml:space="preserve">5. Bloque 5 (TUS NÚMEROS): lee la rentabilidad NETA y el cash-flow. Todo lo demás es ruido.</t>
  </si>
  <si>
    <t xml:space="preserve">CÓMO LEER LOS RESULTADOS</t>
  </si>
  <si>
    <t xml:space="preserve">• Rentabilidad bruta: el número de escaparate. Sirve para comparar, no para decidir.</t>
  </si>
  <si>
    <t xml:space="preserve">• Rentabilidad neta: lo que queda tras los gastos. Por debajo del 4 %, justifica la operación por otra vía.</t>
  </si>
  <si>
    <t xml:space="preserve">• Cash-flow mensual: si es negativo, cada mes pones dinero de tu bolsillo. Que sea una decisión, no una sorpresa.</t>
  </si>
  <si>
    <t xml:space="preserve">• ROCE: mide cuánto rinde TU dinero, no el del banco. Es el número que compara inmuebles con otras inversiones.</t>
  </si>
  <si>
    <t xml:space="preserve">EL EJEMPLO QUE VIENE CARGADO</t>
  </si>
  <si>
    <t xml:space="preserve">Los valores de partida son un caso realista de piso de 180.000 € con 12.000 € de reforma alquilado a 750 €/mes.</t>
  </si>
  <si>
    <t xml:space="preserve">Sustitúyelos por los tuyos: están ahí solo para que veas el formato esperado en cada casilla.</t>
  </si>
  <si>
    <t xml:space="preserve">AVISO</t>
  </si>
  <si>
    <t xml:space="preserve">Esta hoja tiene fines exclusivamente informativos y educativos. No constituye una recomendación de inversión,</t>
  </si>
  <si>
    <t xml:space="preserve">asesoramiento financiero, fiscal ni jurídico, ni una oferta para contratar productos financieros. Cualquier inversión</t>
  </si>
  <si>
    <t xml:space="preserve">conlleva riesgo de perder dinero y las rentabilidades pasadas no garantizan rentabilidades futuras.</t>
  </si>
  <si>
    <t xml:space="preserve">© 2026 José Antonio Ramos · Dotoku Homes · dotokuhomes@gmail.com · https://dotokuhomes.com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</si>
</sst>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&quot; €&quot;"/>
    <numFmt numFmtId="166" formatCode="0.0\%"/>
    <numFmt numFmtId="167" formatCode="0.00\%"/>
    <numFmt numFmtId="168" formatCode="0&quot; años&quot;"/>
    <numFmt numFmtId="169" formatCode="#,##0.00&quot; €&quot;"/>
    <numFmt numFmtId="170" formatCode="0&quot; meses&quot;"/>
    <numFmt numFmtId="171" formatCode="0.00%"/>
    <numFmt numFmtId="172" formatCode="0.0&quot; años&quot;"/>
    <numFmt numFmtId="173" formatCode="0.0%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2305C"/>
      <name val="Arial"/>
      <family val="0"/>
      <charset val="1"/>
    </font>
    <font>
      <sz val="9"/>
      <color rgb="FF1B7A57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9"/>
      <color rgb="FF6B728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1B7A57"/>
      <name val="Arial"/>
      <family val="0"/>
      <charset val="1"/>
    </font>
    <font>
      <b val="true"/>
      <sz val="11"/>
      <color rgb="FF1B7A57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8"/>
      <color rgb="FF8A93A3"/>
      <name val="Arial"/>
      <family val="0"/>
      <charset val="1"/>
    </font>
    <font>
      <b val="true"/>
      <sz val="11"/>
      <color rgb="FF12305C"/>
      <name val="Arial"/>
      <family val="0"/>
      <charset val="1"/>
    </font>
    <font>
      <b val="true"/>
      <sz val="11"/>
      <color rgb="FFB3261E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2305C"/>
        <bgColor rgb="FF333333"/>
      </patternFill>
    </fill>
    <fill>
      <patternFill patternType="solid">
        <fgColor rgb="FFFFF4C2"/>
        <bgColor rgb="FFFFFF99"/>
      </patternFill>
    </fill>
    <fill>
      <patternFill patternType="solid">
        <fgColor rgb="FFE5F1EB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DAE2"/>
      </left>
      <right style="thin">
        <color rgb="FFD6DAE2"/>
      </right>
      <top style="thin">
        <color rgb="FFD6DAE2"/>
      </top>
      <bottom style="thin">
        <color rgb="FFD6DAE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3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13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B7A57"/>
      <rgbColor rgb="FFC0C0C0"/>
      <rgbColor rgb="FF808080"/>
      <rgbColor rgb="FF9999FF"/>
      <rgbColor rgb="FF993366"/>
      <rgbColor rgb="FFFFF4C2"/>
      <rgbColor rgb="FFE5F1EB"/>
      <rgbColor rgb="FF660066"/>
      <rgbColor rgb="FFFF8080"/>
      <rgbColor rgb="FF0066CC"/>
      <rgbColor rgb="FFD6DA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8A93A3"/>
      <rgbColor rgb="FF12305C"/>
      <rgbColor rgb="FF339966"/>
      <rgbColor rgb="FF003300"/>
      <rgbColor rgb="FF333300"/>
      <rgbColor rgb="FFB326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E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6"/>
    <col collapsed="false" customWidth="true" hidden="false" outlineLevel="0" max="3" min="3" style="1" width="18"/>
    <col collapsed="false" customWidth="true" hidden="false" outlineLevel="0" max="4" min="4" style="1" width="3"/>
    <col collapsed="false" customWidth="true" hidden="false" outlineLevel="0" max="5" min="5" style="1" width="52"/>
  </cols>
  <sheetData>
    <row r="1" customFormat="false" ht="19.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</row>
    <row r="3" customFormat="false" ht="15" hidden="false" customHeight="true" outlineLevel="0" collapsed="false">
      <c r="B3" s="4" t="s">
        <v>2</v>
      </c>
    </row>
    <row r="5" customFormat="false" ht="21.75" hidden="false" customHeight="true" outlineLevel="0" collapsed="false">
      <c r="B5" s="5" t="s">
        <v>3</v>
      </c>
      <c r="C5" s="6"/>
    </row>
    <row r="6" customFormat="false" ht="15" hidden="false" customHeight="true" outlineLevel="0" collapsed="false">
      <c r="B6" s="7" t="s">
        <v>4</v>
      </c>
      <c r="C6" s="8" t="n">
        <v>85000</v>
      </c>
      <c r="E6" s="9" t="s">
        <v>5</v>
      </c>
    </row>
    <row r="7" customFormat="false" ht="15" hidden="false" customHeight="true" outlineLevel="0" collapsed="false">
      <c r="B7" s="7" t="s">
        <v>6</v>
      </c>
      <c r="C7" s="10" t="n">
        <v>8</v>
      </c>
      <c r="E7" s="9" t="s">
        <v>7</v>
      </c>
    </row>
    <row r="8" customFormat="false" ht="15" hidden="false" customHeight="true" outlineLevel="0" collapsed="false">
      <c r="B8" s="7" t="s">
        <v>8</v>
      </c>
      <c r="C8" s="11" t="n">
        <f aca="false">C6*C7/100</f>
        <v>6800</v>
      </c>
    </row>
    <row r="9" customFormat="false" ht="15" hidden="false" customHeight="true" outlineLevel="0" collapsed="false">
      <c r="B9" s="7" t="s">
        <v>9</v>
      </c>
      <c r="C9" s="8" t="n">
        <v>600</v>
      </c>
      <c r="E9" s="9" t="s">
        <v>10</v>
      </c>
    </row>
    <row r="10" customFormat="false" ht="15" hidden="false" customHeight="true" outlineLevel="0" collapsed="false">
      <c r="B10" s="7" t="s">
        <v>11</v>
      </c>
      <c r="C10" s="8" t="n">
        <v>400</v>
      </c>
      <c r="E10" s="9" t="s">
        <v>12</v>
      </c>
    </row>
    <row r="11" customFormat="false" ht="15" hidden="false" customHeight="true" outlineLevel="0" collapsed="false">
      <c r="B11" s="7" t="s">
        <v>13</v>
      </c>
      <c r="C11" s="8" t="n">
        <v>350</v>
      </c>
      <c r="E11" s="9" t="s">
        <v>14</v>
      </c>
    </row>
    <row r="12" customFormat="false" ht="15" hidden="false" customHeight="true" outlineLevel="0" collapsed="false">
      <c r="B12" s="7" t="s">
        <v>15</v>
      </c>
      <c r="C12" s="8" t="n">
        <v>400</v>
      </c>
      <c r="E12" s="9" t="s">
        <v>16</v>
      </c>
    </row>
    <row r="13" customFormat="false" ht="15" hidden="false" customHeight="true" outlineLevel="0" collapsed="false">
      <c r="B13" s="7" t="s">
        <v>17</v>
      </c>
      <c r="C13" s="8" t="n">
        <v>10000</v>
      </c>
      <c r="E13" s="9" t="s">
        <v>18</v>
      </c>
    </row>
    <row r="14" customFormat="false" ht="15" hidden="false" customHeight="true" outlineLevel="0" collapsed="false">
      <c r="B14" s="12" t="s">
        <v>19</v>
      </c>
      <c r="C14" s="13" t="n">
        <f aca="false">C6+C8+C9+C10+C11+C12+C13</f>
        <v>103550</v>
      </c>
      <c r="E14" s="9" t="s">
        <v>20</v>
      </c>
    </row>
    <row r="16" customFormat="false" ht="21.75" hidden="false" customHeight="true" outlineLevel="0" collapsed="false">
      <c r="B16" s="5" t="s">
        <v>21</v>
      </c>
      <c r="C16" s="6"/>
    </row>
    <row r="17" customFormat="false" ht="15" hidden="false" customHeight="true" outlineLevel="0" collapsed="false">
      <c r="B17" s="7" t="s">
        <v>22</v>
      </c>
      <c r="C17" s="10" t="n">
        <v>20</v>
      </c>
      <c r="E17" s="9" t="s">
        <v>23</v>
      </c>
    </row>
    <row r="18" customFormat="false" ht="15" hidden="false" customHeight="true" outlineLevel="0" collapsed="false">
      <c r="B18" s="7" t="s">
        <v>24</v>
      </c>
      <c r="C18" s="11" t="n">
        <f aca="false">C6*(1-C17/100)</f>
        <v>68000</v>
      </c>
    </row>
    <row r="19" customFormat="false" ht="15" hidden="false" customHeight="true" outlineLevel="0" collapsed="false">
      <c r="B19" s="7" t="s">
        <v>25</v>
      </c>
      <c r="C19" s="14" t="n">
        <v>2.95</v>
      </c>
      <c r="E19" s="9" t="s">
        <v>26</v>
      </c>
    </row>
    <row r="20" customFormat="false" ht="15" hidden="false" customHeight="true" outlineLevel="0" collapsed="false">
      <c r="B20" s="7" t="s">
        <v>27</v>
      </c>
      <c r="C20" s="15" t="n">
        <v>25</v>
      </c>
    </row>
    <row r="21" customFormat="false" ht="15" hidden="false" customHeight="true" outlineLevel="0" collapsed="false">
      <c r="B21" s="7" t="s">
        <v>28</v>
      </c>
      <c r="C21" s="16" t="n">
        <f aca="false">IFERROR(-PMT(C19/100/12,C20*12,C18),0)</f>
        <v>320.698066464605</v>
      </c>
    </row>
    <row r="22" customFormat="false" ht="15" hidden="false" customHeight="true" outlineLevel="0" collapsed="false">
      <c r="B22" s="7" t="s">
        <v>29</v>
      </c>
      <c r="C22" s="11" t="n">
        <f aca="false">C21*12</f>
        <v>3848.37679757526</v>
      </c>
    </row>
    <row r="23" customFormat="false" ht="15" hidden="false" customHeight="true" outlineLevel="0" collapsed="false">
      <c r="B23" s="12" t="s">
        <v>30</v>
      </c>
      <c r="C23" s="13" t="n">
        <f aca="false">C14-C18</f>
        <v>35550</v>
      </c>
      <c r="E23" s="9" t="s">
        <v>31</v>
      </c>
    </row>
    <row r="25" customFormat="false" ht="21.75" hidden="false" customHeight="true" outlineLevel="0" collapsed="false">
      <c r="B25" s="5" t="s">
        <v>32</v>
      </c>
      <c r="C25" s="6"/>
    </row>
    <row r="26" customFormat="false" ht="15" hidden="false" customHeight="true" outlineLevel="0" collapsed="false">
      <c r="B26" s="7" t="s">
        <v>33</v>
      </c>
      <c r="C26" s="8" t="n">
        <v>600</v>
      </c>
      <c r="E26" s="9" t="s">
        <v>34</v>
      </c>
    </row>
    <row r="27" customFormat="false" ht="15" hidden="false" customHeight="true" outlineLevel="0" collapsed="false">
      <c r="B27" s="7" t="s">
        <v>35</v>
      </c>
      <c r="C27" s="17" t="n">
        <v>11</v>
      </c>
      <c r="E27" s="9" t="s">
        <v>36</v>
      </c>
    </row>
    <row r="28" customFormat="false" ht="15" hidden="false" customHeight="true" outlineLevel="0" collapsed="false">
      <c r="B28" s="12" t="s">
        <v>37</v>
      </c>
      <c r="C28" s="13" t="n">
        <f aca="false">C26*C27</f>
        <v>6600</v>
      </c>
    </row>
    <row r="30" customFormat="false" ht="21.75" hidden="false" customHeight="true" outlineLevel="0" collapsed="false">
      <c r="B30" s="5" t="s">
        <v>38</v>
      </c>
      <c r="C30" s="6"/>
    </row>
    <row r="31" customFormat="false" ht="15" hidden="false" customHeight="true" outlineLevel="0" collapsed="false">
      <c r="B31" s="7" t="s">
        <v>39</v>
      </c>
      <c r="C31" s="8" t="n">
        <v>250</v>
      </c>
    </row>
    <row r="32" customFormat="false" ht="15" hidden="false" customHeight="true" outlineLevel="0" collapsed="false">
      <c r="B32" s="7" t="s">
        <v>40</v>
      </c>
      <c r="C32" s="8" t="n">
        <v>420</v>
      </c>
    </row>
    <row r="33" customFormat="false" ht="15" hidden="false" customHeight="true" outlineLevel="0" collapsed="false">
      <c r="B33" s="7" t="s">
        <v>41</v>
      </c>
      <c r="C33" s="8" t="n">
        <v>170</v>
      </c>
    </row>
    <row r="34" customFormat="false" ht="15" hidden="false" customHeight="true" outlineLevel="0" collapsed="false">
      <c r="B34" s="7" t="s">
        <v>42</v>
      </c>
      <c r="C34" s="8" t="n">
        <v>240</v>
      </c>
      <c r="E34" s="9" t="s">
        <v>43</v>
      </c>
    </row>
    <row r="35" customFormat="false" ht="15" hidden="false" customHeight="true" outlineLevel="0" collapsed="false">
      <c r="B35" s="7" t="s">
        <v>44</v>
      </c>
      <c r="C35" s="8" t="n">
        <v>60</v>
      </c>
    </row>
    <row r="36" customFormat="false" ht="15" hidden="false" customHeight="true" outlineLevel="0" collapsed="false">
      <c r="B36" s="7" t="s">
        <v>45</v>
      </c>
      <c r="C36" s="10" t="n">
        <v>5</v>
      </c>
      <c r="E36" s="9" t="s">
        <v>46</v>
      </c>
    </row>
    <row r="37" customFormat="false" ht="15" hidden="false" customHeight="true" outlineLevel="0" collapsed="false">
      <c r="B37" s="7" t="s">
        <v>47</v>
      </c>
      <c r="C37" s="11" t="n">
        <f aca="false">C28*C36/100</f>
        <v>330</v>
      </c>
    </row>
    <row r="38" customFormat="false" ht="15" hidden="false" customHeight="true" outlineLevel="0" collapsed="false">
      <c r="B38" s="7" t="s">
        <v>48</v>
      </c>
      <c r="C38" s="10" t="n">
        <v>0</v>
      </c>
      <c r="E38" s="9" t="s">
        <v>49</v>
      </c>
    </row>
    <row r="39" customFormat="false" ht="15" hidden="false" customHeight="true" outlineLevel="0" collapsed="false">
      <c r="B39" s="7" t="s">
        <v>50</v>
      </c>
      <c r="C39" s="11" t="n">
        <f aca="false">C28*C38/100</f>
        <v>0</v>
      </c>
    </row>
    <row r="40" customFormat="false" ht="15" hidden="false" customHeight="true" outlineLevel="0" collapsed="false">
      <c r="B40" s="7" t="s">
        <v>51</v>
      </c>
      <c r="C40" s="8" t="n">
        <v>400</v>
      </c>
      <c r="E40" s="9" t="s">
        <v>52</v>
      </c>
    </row>
    <row r="41" customFormat="false" ht="15" hidden="false" customHeight="true" outlineLevel="0" collapsed="false">
      <c r="B41" s="12" t="s">
        <v>53</v>
      </c>
      <c r="C41" s="13" t="n">
        <f aca="false">C31+C32+C33+C34+C35+C37+C39+C40</f>
        <v>1870</v>
      </c>
    </row>
    <row r="43" customFormat="false" ht="21.75" hidden="false" customHeight="true" outlineLevel="0" collapsed="false">
      <c r="B43" s="5" t="s">
        <v>54</v>
      </c>
      <c r="C43" s="6"/>
    </row>
    <row r="44" customFormat="false" ht="15" hidden="false" customHeight="true" outlineLevel="0" collapsed="false">
      <c r="B44" s="12" t="s">
        <v>55</v>
      </c>
      <c r="C44" s="18" t="n">
        <f aca="false">IFERROR(C28/C14,0)</f>
        <v>0.0637373249637856</v>
      </c>
      <c r="E44" s="9" t="s">
        <v>56</v>
      </c>
    </row>
    <row r="45" customFormat="false" ht="15" hidden="false" customHeight="true" outlineLevel="0" collapsed="false">
      <c r="B45" s="12" t="s">
        <v>57</v>
      </c>
      <c r="C45" s="18" t="n">
        <f aca="false">IFERROR((C28-C41)/C14,0)</f>
        <v>0.0456784162240464</v>
      </c>
      <c r="E45" s="9" t="s">
        <v>58</v>
      </c>
    </row>
    <row r="46" customFormat="false" ht="15" hidden="false" customHeight="true" outlineLevel="0" collapsed="false">
      <c r="B46" s="19" t="s">
        <v>59</v>
      </c>
      <c r="C46" s="20" t="n">
        <f aca="false">C28-C41-C22</f>
        <v>881.623202424743</v>
      </c>
      <c r="E46" s="9" t="s">
        <v>60</v>
      </c>
    </row>
    <row r="47" customFormat="false" ht="15" hidden="false" customHeight="true" outlineLevel="0" collapsed="false">
      <c r="B47" s="19" t="s">
        <v>61</v>
      </c>
      <c r="C47" s="21" t="n">
        <f aca="false">C46/12</f>
        <v>73.468600202062</v>
      </c>
    </row>
    <row r="48" customFormat="false" ht="15" hidden="false" customHeight="true" outlineLevel="0" collapsed="false">
      <c r="B48" s="12" t="s">
        <v>62</v>
      </c>
      <c r="C48" s="18" t="n">
        <f aca="false">IFERROR(C46/C23,0)</f>
        <v>0.0247995274943669</v>
      </c>
      <c r="E48" s="9" t="s">
        <v>63</v>
      </c>
    </row>
    <row r="49" customFormat="false" ht="15" hidden="false" customHeight="true" outlineLevel="0" collapsed="false">
      <c r="B49" s="7" t="s">
        <v>64</v>
      </c>
      <c r="C49" s="22" t="n">
        <f aca="false">IFERROR(IF(C46&lt;=0,"Nunca con este cash-flow",C23/C46),"—")</f>
        <v>40.3233489116736</v>
      </c>
      <c r="E49" s="23" t="s">
        <v>65</v>
      </c>
    </row>
    <row r="50" customFormat="false" ht="15" hidden="false" customHeight="true" outlineLevel="0" collapsed="false">
      <c r="B50" s="7" t="s">
        <v>66</v>
      </c>
      <c r="C50" s="24" t="n">
        <f aca="false">IFERROR(C21/C26,0)</f>
        <v>0.534496777441008</v>
      </c>
      <c r="E50" s="9" t="s">
        <v>67</v>
      </c>
    </row>
    <row r="52" customFormat="false" ht="15" hidden="false" customHeight="true" outlineLevel="0" collapsed="false">
      <c r="B52" s="25" t="s">
        <v>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00"/>
  </cols>
  <sheetData>
    <row r="2" customFormat="false" ht="19.5" hidden="false" customHeight="true" outlineLevel="0" collapsed="false">
      <c r="B2" s="2" t="s">
        <v>69</v>
      </c>
    </row>
    <row r="3" customFormat="false" ht="15" hidden="false" customHeight="true" outlineLevel="0" collapsed="false">
      <c r="B3" s="26"/>
    </row>
    <row r="4" customFormat="false" ht="15" hidden="false" customHeight="true" outlineLevel="0" collapsed="false">
      <c r="B4" s="27" t="s">
        <v>70</v>
      </c>
    </row>
    <row r="5" customFormat="false" ht="15" hidden="false" customHeight="true" outlineLevel="0" collapsed="false">
      <c r="B5" s="26" t="s">
        <v>71</v>
      </c>
    </row>
    <row r="6" customFormat="false" ht="15" hidden="false" customHeight="true" outlineLevel="0" collapsed="false">
      <c r="B6" s="26" t="s">
        <v>72</v>
      </c>
    </row>
    <row r="7" customFormat="false" ht="15" hidden="false" customHeight="true" outlineLevel="0" collapsed="false">
      <c r="B7" s="26" t="s">
        <v>73</v>
      </c>
    </row>
    <row r="8" customFormat="false" ht="15" hidden="false" customHeight="true" outlineLevel="0" collapsed="false">
      <c r="B8" s="26"/>
    </row>
    <row r="9" customFormat="false" ht="15" hidden="false" customHeight="true" outlineLevel="0" collapsed="false">
      <c r="B9" s="27" t="s">
        <v>74</v>
      </c>
    </row>
    <row r="10" customFormat="false" ht="15" hidden="false" customHeight="true" outlineLevel="0" collapsed="false">
      <c r="B10" s="26" t="s">
        <v>75</v>
      </c>
    </row>
    <row r="11" customFormat="false" ht="15" hidden="false" customHeight="true" outlineLevel="0" collapsed="false">
      <c r="B11" s="26" t="s">
        <v>76</v>
      </c>
    </row>
    <row r="12" customFormat="false" ht="15" hidden="false" customHeight="true" outlineLevel="0" collapsed="false">
      <c r="B12" s="26" t="s">
        <v>77</v>
      </c>
    </row>
    <row r="13" customFormat="false" ht="15" hidden="false" customHeight="true" outlineLevel="0" collapsed="false">
      <c r="B13" s="26" t="s">
        <v>78</v>
      </c>
    </row>
    <row r="14" customFormat="false" ht="15" hidden="false" customHeight="true" outlineLevel="0" collapsed="false">
      <c r="B14" s="26" t="s">
        <v>79</v>
      </c>
    </row>
    <row r="15" customFormat="false" ht="15" hidden="false" customHeight="true" outlineLevel="0" collapsed="false">
      <c r="B15" s="26" t="s">
        <v>80</v>
      </c>
    </row>
    <row r="16" customFormat="false" ht="15" hidden="false" customHeight="true" outlineLevel="0" collapsed="false">
      <c r="B16" s="26"/>
    </row>
    <row r="17" customFormat="false" ht="15" hidden="false" customHeight="true" outlineLevel="0" collapsed="false">
      <c r="B17" s="27" t="s">
        <v>81</v>
      </c>
    </row>
    <row r="18" customFormat="false" ht="15" hidden="false" customHeight="true" outlineLevel="0" collapsed="false">
      <c r="B18" s="26" t="s">
        <v>82</v>
      </c>
    </row>
    <row r="19" customFormat="false" ht="15" hidden="false" customHeight="true" outlineLevel="0" collapsed="false">
      <c r="B19" s="26" t="s">
        <v>83</v>
      </c>
    </row>
    <row r="20" customFormat="false" ht="15" hidden="false" customHeight="true" outlineLevel="0" collapsed="false">
      <c r="B20" s="26" t="s">
        <v>84</v>
      </c>
    </row>
    <row r="21" customFormat="false" ht="15" hidden="false" customHeight="true" outlineLevel="0" collapsed="false">
      <c r="B21" s="26" t="s">
        <v>85</v>
      </c>
    </row>
    <row r="22" customFormat="false" ht="15" hidden="false" customHeight="true" outlineLevel="0" collapsed="false">
      <c r="B22" s="26"/>
    </row>
    <row r="23" customFormat="false" ht="15" hidden="false" customHeight="true" outlineLevel="0" collapsed="false">
      <c r="B23" s="27" t="s">
        <v>86</v>
      </c>
    </row>
    <row r="24" customFormat="false" ht="15" hidden="false" customHeight="true" outlineLevel="0" collapsed="false">
      <c r="B24" s="26" t="s">
        <v>87</v>
      </c>
    </row>
    <row r="25" customFormat="false" ht="15" hidden="false" customHeight="true" outlineLevel="0" collapsed="false">
      <c r="B25" s="26" t="s">
        <v>88</v>
      </c>
    </row>
    <row r="26" customFormat="false" ht="15" hidden="false" customHeight="true" outlineLevel="0" collapsed="false">
      <c r="B26" s="26"/>
    </row>
    <row r="27" customFormat="false" ht="15" hidden="false" customHeight="true" outlineLevel="0" collapsed="false">
      <c r="B27" s="28" t="s">
        <v>89</v>
      </c>
    </row>
    <row r="28" customFormat="false" ht="15" hidden="false" customHeight="true" outlineLevel="0" collapsed="false">
      <c r="B28" s="9" t="s">
        <v>90</v>
      </c>
    </row>
    <row r="29" customFormat="false" ht="15" hidden="false" customHeight="true" outlineLevel="0" collapsed="false">
      <c r="B29" s="9" t="s">
        <v>91</v>
      </c>
    </row>
    <row r="30" customFormat="false" ht="15" hidden="false" customHeight="true" outlineLevel="0" collapsed="false">
      <c r="B30" s="9" t="s">
        <v>92</v>
      </c>
    </row>
    <row r="31" customFormat="false" ht="15" hidden="false" customHeight="true" outlineLevel="0" collapsed="false">
      <c r="B31" s="26"/>
    </row>
    <row r="32" customFormat="false" ht="15" hidden="false" customHeight="true" outlineLevel="0" collapsed="false">
      <c r="B32" s="3" t="s">
        <v>93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2026-08-27T16:11:18Z</dcterms:created>
  <dc:creator>openpyxl</dc:creator>
  <dc:description/>
  <dc:language>en-US</dc:language>
  <cp:lastModifiedBy/>
  <dcterms:modified xsi:type="dcterms:W3CDTF">2026-08-27T16:11:55Z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